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<sst xmlns="http://schemas.openxmlformats.org/spreadsheetml/2006/main" count="92" uniqueCount="77">
  <si>
    <t>Příjmy rozpočtu</t>
  </si>
  <si>
    <t>paragraf</t>
  </si>
  <si>
    <t>položka</t>
  </si>
  <si>
    <t>Název položky</t>
  </si>
  <si>
    <t xml:space="preserve"> </t>
  </si>
  <si>
    <t xml:space="preserve">Neinvestiční přijaté dotace od obcí </t>
  </si>
  <si>
    <t>Příjmy z poskytování služeb</t>
  </si>
  <si>
    <t>Příspěvek z EU</t>
  </si>
  <si>
    <t>Příjmy z úroků</t>
  </si>
  <si>
    <t>Celkem příjmy</t>
  </si>
  <si>
    <t>Výdaje rozpočtu</t>
  </si>
  <si>
    <t>Platy zaměstnanců v prac. poměru</t>
  </si>
  <si>
    <t>Povinné poj. na sociální zabezpečení</t>
  </si>
  <si>
    <t>Povinné poj. na veřejné zdravotní pojištění</t>
  </si>
  <si>
    <t xml:space="preserve">Ostatní osobní výdaje </t>
  </si>
  <si>
    <t>Rezerva</t>
  </si>
  <si>
    <t>Drobný hmotný dlouhodobý majetek</t>
  </si>
  <si>
    <t>Služby pošt</t>
  </si>
  <si>
    <t>Služby telekomunikací</t>
  </si>
  <si>
    <t>Elektrická energie</t>
  </si>
  <si>
    <t>Plyn topení</t>
  </si>
  <si>
    <t>Studená voda</t>
  </si>
  <si>
    <t>Nájemné</t>
  </si>
  <si>
    <t>Nákup materiálu /papíry,kanc.potřeby/</t>
  </si>
  <si>
    <t>Cestovné tuzemské i zahraniční</t>
  </si>
  <si>
    <t>Nákup ost. služeb - propagace</t>
  </si>
  <si>
    <t>Nákup ost. služeb - pohoštění</t>
  </si>
  <si>
    <t>Konzultační,poradenské a právní služby</t>
  </si>
  <si>
    <t>Služby peněžních ústavů</t>
  </si>
  <si>
    <t>Sub-projekty INNOREFu - obce</t>
  </si>
  <si>
    <t>Sub-projekty INNOREFu - univerzita</t>
  </si>
  <si>
    <t>Sub-projekty INNOREFu - o.p.s</t>
  </si>
  <si>
    <t>Sub-projekty INNOREFu ostatní</t>
  </si>
  <si>
    <t>Celkem výdaje</t>
  </si>
  <si>
    <t>rozdíl</t>
  </si>
  <si>
    <t>Realizované kurzové ztráty</t>
  </si>
  <si>
    <t>Programové vybavení</t>
  </si>
  <si>
    <t>Platby daní a poplatků</t>
  </si>
  <si>
    <t>Zpracovala: Valová Žaneta</t>
  </si>
  <si>
    <t>Převody z rozpočtových účtů</t>
  </si>
  <si>
    <t>Převody vlastním rozpočtovým účtům</t>
  </si>
  <si>
    <t>Neinvestiční přijaté dotace od krajů</t>
  </si>
  <si>
    <t>Investiční přijaté dotace od krajů</t>
  </si>
  <si>
    <t>Ostatní poskytované zálohy a jistiny</t>
  </si>
  <si>
    <t>3. Rozpočtové opatření  Mikroregionu Hranicko za rok 2006</t>
  </si>
  <si>
    <t>Přijaté neinvestiční dary</t>
  </si>
  <si>
    <t>Krátkodobé přijaté půjčené prostředky</t>
  </si>
  <si>
    <t>Služby školení a vzdělávání</t>
  </si>
  <si>
    <t>Poskytované zálohy vlastní pokladně</t>
  </si>
  <si>
    <t>Budovy, haly a stavby</t>
  </si>
  <si>
    <t>Ostatní neinvestiční přijaté dotace ze SR</t>
  </si>
  <si>
    <t>Neinvestiční přijaté dotace od obcí na POV</t>
  </si>
  <si>
    <t>z finky</t>
  </si>
  <si>
    <t>čl.př.obce</t>
  </si>
  <si>
    <t xml:space="preserve">brie </t>
  </si>
  <si>
    <t>sts</t>
  </si>
  <si>
    <t>ewaru</t>
  </si>
  <si>
    <t>recover</t>
  </si>
  <si>
    <t>pov</t>
  </si>
  <si>
    <t>celkem</t>
  </si>
  <si>
    <t>sub-proj.</t>
  </si>
  <si>
    <t xml:space="preserve">čl. čekáme </t>
  </si>
  <si>
    <t>brie-bělotín</t>
  </si>
  <si>
    <t>sts-bělotín</t>
  </si>
  <si>
    <t>brie,proagri</t>
  </si>
  <si>
    <t>sts,ewaru,recover</t>
  </si>
  <si>
    <t>strasse</t>
  </si>
  <si>
    <t>Fak 12/06+ pokladna</t>
  </si>
  <si>
    <t>k čerpání 12/06</t>
  </si>
  <si>
    <r>
      <t>aedes,</t>
    </r>
    <r>
      <rPr>
        <sz val="10"/>
        <color indexed="10"/>
        <rFont val="Arial"/>
        <family val="2"/>
      </rPr>
      <t>innomed</t>
    </r>
  </si>
  <si>
    <t>Neinvestiční přijaté dotace od mezinár. ins.</t>
  </si>
  <si>
    <t>Neinvestiční přijaté dotace od obcí na s-proj.</t>
  </si>
  <si>
    <t>Ost. pov. pojistné hrazené zaměstnavatelem</t>
  </si>
  <si>
    <t>aktualizace 30.8.2006</t>
  </si>
  <si>
    <t>aktualizace  8.12.2006</t>
  </si>
  <si>
    <t>Neinvestiční přijaté dotace celkem</t>
  </si>
  <si>
    <t>aktualizace 8.12.2006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</si>
</sst>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"/>
      <family val="0"/>
    </font>
    <font>
      <b/>
      <sz val="10"/>
      <name val="Arial CE"/>
      <family val="0"/>
    </font>
    <font>
      <sz val="16"/>
      <name val="Arial CE"/>
      <family val="2"/>
    </font>
    <font>
      <b/>
      <sz val="10"/>
      <name val="Arial"/>
      <family val="2"/>
    </font>
    <font>
      <b/>
      <sz val="11"/>
      <name val="Arial CE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Arial CE"/>
      <family val="0"/>
    </font>
    <font>
      <b/>
      <sz val="10"/>
      <color indexed="14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lightUp">
        <fgColor indexed="27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0" xfId="17" applyFont="1" applyAlignment="1">
      <alignment/>
    </xf>
    <xf numFmtId="3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9" fillId="0" borderId="5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9" fillId="0" borderId="0" xfId="0" applyFont="1" applyAlignment="1">
      <alignment/>
    </xf>
    <xf numFmtId="3" fontId="7" fillId="0" borderId="13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ill="1" applyAlignment="1">
      <alignment/>
    </xf>
    <xf numFmtId="3" fontId="10" fillId="2" borderId="22" xfId="0" applyNumberFormat="1" applyFont="1" applyFill="1" applyBorder="1" applyAlignment="1">
      <alignment horizontal="center" wrapText="1" shrinkToFit="1"/>
    </xf>
    <xf numFmtId="0" fontId="10" fillId="2" borderId="23" xfId="0" applyFont="1" applyFill="1" applyBorder="1" applyAlignment="1">
      <alignment horizontal="center" vertical="center" wrapText="1"/>
    </xf>
    <xf numFmtId="3" fontId="10" fillId="2" borderId="24" xfId="0" applyNumberFormat="1" applyFont="1" applyFill="1" applyBorder="1" applyAlignment="1">
      <alignment horizontal="center" wrapText="1" shrinkToFit="1"/>
    </xf>
    <xf numFmtId="0" fontId="10" fillId="2" borderId="1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wrapText="1"/>
    </xf>
    <xf numFmtId="0" fontId="11" fillId="0" borderId="0" xfId="0" applyFont="1" applyAlignment="1">
      <alignment/>
    </xf>
    <xf numFmtId="3" fontId="4" fillId="0" borderId="25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26" xfId="0" applyNumberFormat="1" applyFont="1" applyBorder="1" applyAlignment="1">
      <alignment/>
    </xf>
    <xf numFmtId="0" fontId="10" fillId="3" borderId="27" xfId="0" applyFont="1" applyFill="1" applyBorder="1" applyAlignment="1">
      <alignment wrapText="1"/>
    </xf>
    <xf numFmtId="0" fontId="0" fillId="0" borderId="3" xfId="0" applyFont="1" applyBorder="1" applyAlignment="1">
      <alignment/>
    </xf>
    <xf numFmtId="3" fontId="0" fillId="0" borderId="3" xfId="0" applyNumberFormat="1" applyFill="1" applyBorder="1" applyAlignment="1">
      <alignment/>
    </xf>
    <xf numFmtId="0" fontId="9" fillId="0" borderId="3" xfId="0" applyFont="1" applyBorder="1" applyAlignment="1">
      <alignment/>
    </xf>
    <xf numFmtId="3" fontId="0" fillId="0" borderId="3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11" fillId="0" borderId="3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2" borderId="21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4" fillId="0" borderId="21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3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3" xfId="0" applyBorder="1" applyAlignment="1">
      <alignment/>
    </xf>
    <xf numFmtId="0" fontId="13" fillId="0" borderId="32" xfId="0" applyFont="1" applyBorder="1" applyAlignment="1">
      <alignment/>
    </xf>
    <xf numFmtId="0" fontId="13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22">
      <selection activeCell="H33" sqref="H33"/>
    </sheetView>
  </sheetViews>
  <sheetFormatPr defaultColWidth="9.140625" defaultRowHeight="12.75"/>
  <cols>
    <col min="1" max="1" width="7.00390625" style="0" customWidth="1"/>
    <col min="2" max="2" width="7.421875" style="0" customWidth="1"/>
    <col min="3" max="3" width="10.421875" style="0" customWidth="1"/>
    <col min="4" max="4" width="11.140625" style="0" customWidth="1"/>
    <col min="5" max="5" width="14.7109375" style="0" customWidth="1"/>
    <col min="6" max="6" width="0.71875" style="0" customWidth="1"/>
    <col min="7" max="7" width="10.57421875" style="0" customWidth="1"/>
    <col min="8" max="8" width="11.28125" style="0" customWidth="1"/>
    <col min="9" max="9" width="10.7109375" style="66" customWidth="1"/>
    <col min="10" max="10" width="11.421875" style="0" customWidth="1"/>
  </cols>
  <sheetData>
    <row r="1" spans="1:9" s="56" customFormat="1" ht="13.5" customHeight="1" thickBot="1">
      <c r="A1" s="55" t="s">
        <v>44</v>
      </c>
      <c r="F1" s="57"/>
      <c r="G1" s="57"/>
      <c r="I1" s="67"/>
    </row>
    <row r="2" spans="1:9" ht="24" customHeight="1" thickBot="1">
      <c r="A2" s="70" t="s">
        <v>0</v>
      </c>
      <c r="B2" s="71"/>
      <c r="C2" s="71"/>
      <c r="D2" s="71"/>
      <c r="E2" s="71"/>
      <c r="F2" s="72"/>
      <c r="G2" s="47" t="s">
        <v>73</v>
      </c>
      <c r="H2" s="48" t="s">
        <v>34</v>
      </c>
      <c r="I2" s="47" t="s">
        <v>74</v>
      </c>
    </row>
    <row r="3" spans="1:9" ht="12.75">
      <c r="A3" s="7" t="s">
        <v>1</v>
      </c>
      <c r="B3" s="21" t="s">
        <v>2</v>
      </c>
      <c r="C3" s="85" t="s">
        <v>3</v>
      </c>
      <c r="D3" s="81"/>
      <c r="E3" s="81"/>
      <c r="F3" s="81"/>
      <c r="G3" s="22" t="s">
        <v>4</v>
      </c>
      <c r="H3" s="9"/>
      <c r="I3" s="23"/>
    </row>
    <row r="4" spans="1:13" ht="12.75">
      <c r="A4" s="7"/>
      <c r="B4" s="21">
        <v>4116</v>
      </c>
      <c r="C4" s="77" t="s">
        <v>50</v>
      </c>
      <c r="D4" s="78"/>
      <c r="E4" s="78"/>
      <c r="F4" s="78"/>
      <c r="G4" s="43">
        <v>0</v>
      </c>
      <c r="H4" s="44">
        <f>I4-G4</f>
        <v>1752284</v>
      </c>
      <c r="I4" s="23">
        <v>1752284</v>
      </c>
      <c r="L4" t="s">
        <v>53</v>
      </c>
      <c r="M4" s="34">
        <f>16215+4845+4185+6270+5543+6623+4740+9465+7088+5940+149760+11978+5063+9263+7230+4073+8828+15173+4028+4500+8670+4748+3270+6500</f>
        <v>313998</v>
      </c>
    </row>
    <row r="5" spans="1:13" ht="12.75">
      <c r="A5" s="7"/>
      <c r="B5" s="4">
        <v>4118</v>
      </c>
      <c r="C5" s="77" t="s">
        <v>7</v>
      </c>
      <c r="D5" s="78"/>
      <c r="E5" s="78"/>
      <c r="F5" s="78"/>
      <c r="G5" s="20">
        <v>0</v>
      </c>
      <c r="H5" s="44">
        <f aca="true" t="shared" si="0" ref="H5:H18">I5-G5</f>
        <v>0</v>
      </c>
      <c r="I5" s="6">
        <v>0</v>
      </c>
      <c r="L5" t="s">
        <v>54</v>
      </c>
      <c r="M5">
        <v>259965</v>
      </c>
    </row>
    <row r="6" spans="1:13" ht="12.75">
      <c r="A6" s="5" t="s">
        <v>4</v>
      </c>
      <c r="B6" s="4">
        <v>4121</v>
      </c>
      <c r="C6" s="77" t="s">
        <v>5</v>
      </c>
      <c r="D6" s="78"/>
      <c r="E6" s="78"/>
      <c r="F6" s="79"/>
      <c r="G6" s="20">
        <v>473493</v>
      </c>
      <c r="H6" s="44">
        <f t="shared" si="0"/>
        <v>-159495</v>
      </c>
      <c r="I6" s="6">
        <v>313998</v>
      </c>
      <c r="L6" t="s">
        <v>55</v>
      </c>
      <c r="M6">
        <v>192847</v>
      </c>
    </row>
    <row r="7" spans="1:13" ht="12.75">
      <c r="A7" s="7"/>
      <c r="B7" s="4">
        <v>4121</v>
      </c>
      <c r="C7" s="8" t="s">
        <v>71</v>
      </c>
      <c r="D7" s="2"/>
      <c r="E7" s="2"/>
      <c r="F7" s="2"/>
      <c r="G7" s="20">
        <v>651000</v>
      </c>
      <c r="H7" s="44">
        <f t="shared" si="0"/>
        <v>131351</v>
      </c>
      <c r="I7" s="6">
        <f>648250+134101</f>
        <v>782351</v>
      </c>
      <c r="L7" t="s">
        <v>56</v>
      </c>
      <c r="M7">
        <v>17590</v>
      </c>
    </row>
    <row r="8" spans="1:13" ht="12.75">
      <c r="A8" s="7"/>
      <c r="B8" s="4">
        <v>4121</v>
      </c>
      <c r="C8" s="77" t="s">
        <v>51</v>
      </c>
      <c r="D8" s="78"/>
      <c r="E8" s="78"/>
      <c r="F8" s="79"/>
      <c r="G8" s="20">
        <v>0</v>
      </c>
      <c r="H8" s="44">
        <f t="shared" si="0"/>
        <v>173983</v>
      </c>
      <c r="I8" s="6">
        <v>173983</v>
      </c>
      <c r="L8" t="s">
        <v>57</v>
      </c>
      <c r="M8">
        <v>177848</v>
      </c>
    </row>
    <row r="9" spans="1:13" ht="12.75">
      <c r="A9" s="7"/>
      <c r="B9" s="4">
        <v>4121</v>
      </c>
      <c r="C9" s="77" t="s">
        <v>41</v>
      </c>
      <c r="D9" s="78"/>
      <c r="E9" s="78"/>
      <c r="F9" s="79"/>
      <c r="G9" s="20">
        <v>147000</v>
      </c>
      <c r="H9" s="44">
        <f t="shared" si="0"/>
        <v>-147000</v>
      </c>
      <c r="I9" s="6">
        <v>0</v>
      </c>
      <c r="J9" t="s">
        <v>4</v>
      </c>
      <c r="L9" t="s">
        <v>58</v>
      </c>
      <c r="M9" s="34">
        <v>173983</v>
      </c>
    </row>
    <row r="10" spans="1:13" ht="12.75">
      <c r="A10" s="7"/>
      <c r="B10" s="4"/>
      <c r="C10" s="86" t="s">
        <v>75</v>
      </c>
      <c r="D10" s="87"/>
      <c r="E10" s="87"/>
      <c r="F10" s="79"/>
      <c r="G10" s="20">
        <f>SUM(G6:G9)</f>
        <v>1271493</v>
      </c>
      <c r="H10" s="44">
        <f>SUM(H6:H9)</f>
        <v>-1161</v>
      </c>
      <c r="I10" s="6">
        <f>SUM(I6:I9)</f>
        <v>1270332</v>
      </c>
      <c r="M10" s="34"/>
    </row>
    <row r="11" spans="1:14" ht="12.75">
      <c r="A11" s="7"/>
      <c r="B11" s="4">
        <v>4122</v>
      </c>
      <c r="C11" s="77" t="s">
        <v>41</v>
      </c>
      <c r="D11" s="78"/>
      <c r="E11" s="78"/>
      <c r="F11" s="79"/>
      <c r="G11" s="20">
        <v>0</v>
      </c>
      <c r="H11" s="44">
        <f t="shared" si="0"/>
        <v>147000</v>
      </c>
      <c r="I11" s="6">
        <v>147000</v>
      </c>
      <c r="L11" t="s">
        <v>59</v>
      </c>
      <c r="M11">
        <f>SUM(M4:M9)</f>
        <v>1136231</v>
      </c>
      <c r="N11">
        <v>1136231</v>
      </c>
    </row>
    <row r="12" spans="1:14" ht="12.75">
      <c r="A12" s="7"/>
      <c r="B12" s="4">
        <v>4134</v>
      </c>
      <c r="C12" s="77" t="s">
        <v>39</v>
      </c>
      <c r="D12" s="78"/>
      <c r="E12" s="78"/>
      <c r="F12" s="79"/>
      <c r="G12" s="20">
        <v>9929</v>
      </c>
      <c r="H12" s="44">
        <f t="shared" si="0"/>
        <v>-9929</v>
      </c>
      <c r="I12" s="6">
        <v>0</v>
      </c>
      <c r="N12" s="32" t="s">
        <v>52</v>
      </c>
    </row>
    <row r="13" spans="1:13" ht="12.75">
      <c r="A13" s="7"/>
      <c r="B13" s="4">
        <v>4152</v>
      </c>
      <c r="C13" s="77" t="s">
        <v>70</v>
      </c>
      <c r="D13" s="78"/>
      <c r="E13" s="78"/>
      <c r="F13" s="79"/>
      <c r="G13" s="20">
        <v>2652500</v>
      </c>
      <c r="H13" s="44">
        <f t="shared" si="0"/>
        <v>1063973.73</v>
      </c>
      <c r="I13" s="6">
        <v>3716473.73</v>
      </c>
      <c r="L13" t="s">
        <v>60</v>
      </c>
      <c r="M13" s="34">
        <f>M5+M6+M7+M8</f>
        <v>648250</v>
      </c>
    </row>
    <row r="14" spans="1:9" ht="12.75">
      <c r="A14" s="7"/>
      <c r="B14" s="4">
        <v>4222</v>
      </c>
      <c r="C14" s="77" t="s">
        <v>42</v>
      </c>
      <c r="D14" s="78"/>
      <c r="E14" s="78"/>
      <c r="F14" s="79"/>
      <c r="G14" s="20">
        <v>146000</v>
      </c>
      <c r="H14" s="44">
        <f t="shared" si="0"/>
        <v>0</v>
      </c>
      <c r="I14" s="6">
        <v>146000</v>
      </c>
    </row>
    <row r="15" spans="1:14" ht="12.75">
      <c r="A15" s="5">
        <v>3636</v>
      </c>
      <c r="B15" s="4">
        <v>2111</v>
      </c>
      <c r="C15" s="77" t="s">
        <v>6</v>
      </c>
      <c r="D15" s="78"/>
      <c r="E15" s="78"/>
      <c r="F15" s="79"/>
      <c r="G15" s="20">
        <v>660000</v>
      </c>
      <c r="H15" s="44">
        <f t="shared" si="0"/>
        <v>-337409.22</v>
      </c>
      <c r="I15" s="6">
        <f>235090.78+87500</f>
        <v>322590.78</v>
      </c>
      <c r="K15" s="68" t="s">
        <v>61</v>
      </c>
      <c r="L15" s="69"/>
      <c r="M15">
        <v>99206</v>
      </c>
      <c r="N15" t="s">
        <v>56</v>
      </c>
    </row>
    <row r="16" spans="1:14" ht="12.75">
      <c r="A16" s="5">
        <v>3636</v>
      </c>
      <c r="B16" s="30">
        <v>2321</v>
      </c>
      <c r="C16" s="77" t="s">
        <v>45</v>
      </c>
      <c r="D16" s="78"/>
      <c r="E16" s="78"/>
      <c r="F16" s="79"/>
      <c r="G16" s="20">
        <v>0</v>
      </c>
      <c r="H16" s="44">
        <f t="shared" si="0"/>
        <v>6000</v>
      </c>
      <c r="I16" s="6">
        <v>6000</v>
      </c>
      <c r="J16" s="1"/>
      <c r="M16">
        <v>17853</v>
      </c>
      <c r="N16" t="s">
        <v>62</v>
      </c>
    </row>
    <row r="17" spans="1:14" ht="12.75">
      <c r="A17" s="24">
        <v>6310</v>
      </c>
      <c r="B17" s="3">
        <v>2141</v>
      </c>
      <c r="C17" s="83" t="s">
        <v>8</v>
      </c>
      <c r="D17" s="84"/>
      <c r="E17" s="84"/>
      <c r="F17" s="84"/>
      <c r="G17" s="20">
        <v>2000</v>
      </c>
      <c r="H17" s="44">
        <f t="shared" si="0"/>
        <v>-1248</v>
      </c>
      <c r="I17" s="6">
        <v>752</v>
      </c>
      <c r="M17">
        <v>17042</v>
      </c>
      <c r="N17" t="s">
        <v>63</v>
      </c>
    </row>
    <row r="18" spans="1:13" ht="13.5" thickBot="1">
      <c r="A18" s="28"/>
      <c r="B18" s="28">
        <v>8113</v>
      </c>
      <c r="C18" s="82" t="s">
        <v>46</v>
      </c>
      <c r="D18" s="82"/>
      <c r="E18" s="82"/>
      <c r="F18" s="82"/>
      <c r="G18" s="29">
        <v>2774808</v>
      </c>
      <c r="H18" s="44">
        <f t="shared" si="0"/>
        <v>-1274808</v>
      </c>
      <c r="I18" s="58">
        <v>1500000</v>
      </c>
      <c r="L18" t="s">
        <v>59</v>
      </c>
      <c r="M18" s="33">
        <f>SUM(M15:M17)</f>
        <v>134101</v>
      </c>
    </row>
    <row r="19" spans="1:11" s="52" customFormat="1" ht="15" customHeight="1" thickBot="1">
      <c r="A19" s="73" t="s">
        <v>9</v>
      </c>
      <c r="B19" s="74"/>
      <c r="C19" s="74"/>
      <c r="D19" s="74"/>
      <c r="E19" s="74"/>
      <c r="F19" s="75"/>
      <c r="G19" s="36">
        <f>G4+G5+G10+G11+G12+G13+G14+G15+G16+G17+G18</f>
        <v>7516730</v>
      </c>
      <c r="H19" s="36">
        <f>H4+H5+H10+H11+H12+H13+H14+H15+H16+H17+H18</f>
        <v>1344702.5099999998</v>
      </c>
      <c r="I19" s="53">
        <f>I4+I5+I10+I11+I12+I13+I14+I15+I16+I17+I18</f>
        <v>8861432.510000002</v>
      </c>
      <c r="K19" s="54"/>
    </row>
    <row r="20" spans="1:11" ht="24.75" customHeight="1" thickBot="1">
      <c r="A20" s="70" t="s">
        <v>10</v>
      </c>
      <c r="B20" s="71"/>
      <c r="C20" s="71"/>
      <c r="D20" s="71"/>
      <c r="E20" s="71"/>
      <c r="F20" s="72"/>
      <c r="G20" s="49" t="s">
        <v>73</v>
      </c>
      <c r="H20" s="50" t="s">
        <v>34</v>
      </c>
      <c r="I20" s="47" t="s">
        <v>76</v>
      </c>
      <c r="J20" s="59" t="s">
        <v>67</v>
      </c>
      <c r="K20" s="51" t="s">
        <v>68</v>
      </c>
    </row>
    <row r="21" spans="1:11" ht="12.75">
      <c r="A21" s="7" t="s">
        <v>1</v>
      </c>
      <c r="B21" s="9" t="s">
        <v>2</v>
      </c>
      <c r="C21" s="81" t="s">
        <v>3</v>
      </c>
      <c r="D21" s="81"/>
      <c r="E21" s="81"/>
      <c r="F21" s="81"/>
      <c r="G21" s="17"/>
      <c r="H21" s="7"/>
      <c r="I21" s="23"/>
      <c r="J21" s="21"/>
      <c r="K21" s="37"/>
    </row>
    <row r="22" spans="1:11" ht="12.75">
      <c r="A22" s="8">
        <v>3636</v>
      </c>
      <c r="B22" s="8">
        <v>5011</v>
      </c>
      <c r="C22" s="78" t="s">
        <v>11</v>
      </c>
      <c r="D22" s="78"/>
      <c r="E22" s="78"/>
      <c r="F22" s="78"/>
      <c r="G22" s="17">
        <v>910000</v>
      </c>
      <c r="H22" s="38">
        <f>I22-G22</f>
        <v>-60835</v>
      </c>
      <c r="I22" s="65">
        <f>772723+J22</f>
        <v>849165</v>
      </c>
      <c r="J22" s="60">
        <v>76442</v>
      </c>
      <c r="K22" s="39">
        <v>0</v>
      </c>
    </row>
    <row r="23" spans="1:11" ht="12.75">
      <c r="A23" s="8"/>
      <c r="B23" s="10">
        <v>5021</v>
      </c>
      <c r="C23" s="80" t="s">
        <v>14</v>
      </c>
      <c r="D23" s="76"/>
      <c r="E23" s="76"/>
      <c r="F23" s="76"/>
      <c r="G23" s="18">
        <v>100000</v>
      </c>
      <c r="H23" s="38">
        <f aca="true" t="shared" si="1" ref="H23:H52">I23-G23</f>
        <v>-83592</v>
      </c>
      <c r="I23" s="65">
        <f>16408+J23</f>
        <v>16408</v>
      </c>
      <c r="J23" s="60">
        <v>0</v>
      </c>
      <c r="K23" s="39">
        <v>0</v>
      </c>
    </row>
    <row r="24" spans="1:11" ht="12.75">
      <c r="A24" s="8"/>
      <c r="B24" s="8">
        <v>5031</v>
      </c>
      <c r="C24" s="78" t="s">
        <v>12</v>
      </c>
      <c r="D24" s="78"/>
      <c r="E24" s="78"/>
      <c r="F24" s="78"/>
      <c r="G24" s="19">
        <v>236600</v>
      </c>
      <c r="H24" s="38">
        <f t="shared" si="1"/>
        <v>-16662</v>
      </c>
      <c r="I24" s="65">
        <f>200063+J24</f>
        <v>219938</v>
      </c>
      <c r="J24" s="60">
        <v>19875</v>
      </c>
      <c r="K24" s="39">
        <v>0</v>
      </c>
    </row>
    <row r="25" spans="1:11" ht="12.75">
      <c r="A25" s="8"/>
      <c r="B25" s="10">
        <v>5032</v>
      </c>
      <c r="C25" s="80" t="s">
        <v>13</v>
      </c>
      <c r="D25" s="76"/>
      <c r="E25" s="76"/>
      <c r="F25" s="76"/>
      <c r="G25" s="19">
        <v>54600</v>
      </c>
      <c r="H25" s="38">
        <f t="shared" si="1"/>
        <v>21544</v>
      </c>
      <c r="I25" s="65">
        <f>69261+J25</f>
        <v>76144</v>
      </c>
      <c r="J25" s="60">
        <v>6883</v>
      </c>
      <c r="K25" s="39">
        <v>0</v>
      </c>
    </row>
    <row r="26" spans="1:11" ht="12.75">
      <c r="A26" s="8"/>
      <c r="B26" s="31">
        <v>5038</v>
      </c>
      <c r="C26" s="80" t="s">
        <v>72</v>
      </c>
      <c r="D26" s="76"/>
      <c r="E26" s="76"/>
      <c r="F26" s="76"/>
      <c r="G26" s="19">
        <v>10000</v>
      </c>
      <c r="H26" s="38">
        <f t="shared" si="1"/>
        <v>-6489</v>
      </c>
      <c r="I26" s="65">
        <f>3511+J26</f>
        <v>3511</v>
      </c>
      <c r="J26" s="60">
        <v>0</v>
      </c>
      <c r="K26" s="45">
        <v>0</v>
      </c>
    </row>
    <row r="27" spans="1:11" ht="12.75">
      <c r="A27" s="8"/>
      <c r="B27" s="10">
        <v>5137</v>
      </c>
      <c r="C27" s="80" t="s">
        <v>16</v>
      </c>
      <c r="D27" s="76"/>
      <c r="E27" s="76"/>
      <c r="F27" s="76"/>
      <c r="G27" s="19">
        <v>106000</v>
      </c>
      <c r="H27" s="38">
        <f t="shared" si="1"/>
        <v>-72831</v>
      </c>
      <c r="I27" s="65">
        <f>0+J27+K27</f>
        <v>33169</v>
      </c>
      <c r="J27" s="60">
        <f>25692+2000+200+87+5190</f>
        <v>33169</v>
      </c>
      <c r="K27" s="45">
        <v>0</v>
      </c>
    </row>
    <row r="28" spans="1:11" ht="12.75">
      <c r="A28" s="8"/>
      <c r="B28" s="8">
        <v>5139</v>
      </c>
      <c r="C28" s="77" t="s">
        <v>23</v>
      </c>
      <c r="D28" s="78"/>
      <c r="E28" s="78"/>
      <c r="F28" s="78"/>
      <c r="G28" s="19">
        <v>80000</v>
      </c>
      <c r="H28" s="38">
        <f t="shared" si="1"/>
        <v>-42342</v>
      </c>
      <c r="I28" s="6">
        <v>37658</v>
      </c>
      <c r="J28" s="61">
        <v>1173.5</v>
      </c>
      <c r="K28" s="39">
        <v>3000</v>
      </c>
    </row>
    <row r="29" spans="1:11" ht="12.75">
      <c r="A29" s="8"/>
      <c r="B29" s="8">
        <v>5142</v>
      </c>
      <c r="C29" s="77" t="s">
        <v>35</v>
      </c>
      <c r="D29" s="78"/>
      <c r="E29" s="78"/>
      <c r="F29" s="78"/>
      <c r="G29" s="19">
        <v>20000</v>
      </c>
      <c r="H29" s="38">
        <f t="shared" si="1"/>
        <v>0</v>
      </c>
      <c r="I29" s="65">
        <v>20000</v>
      </c>
      <c r="J29" s="4">
        <v>0</v>
      </c>
      <c r="K29" s="45">
        <v>2000</v>
      </c>
    </row>
    <row r="30" spans="1:11" ht="12.75">
      <c r="A30" s="8"/>
      <c r="B30" s="12">
        <v>5151</v>
      </c>
      <c r="C30" s="77" t="s">
        <v>21</v>
      </c>
      <c r="D30" s="78"/>
      <c r="E30" s="78"/>
      <c r="F30" s="78"/>
      <c r="G30" s="19">
        <v>1000</v>
      </c>
      <c r="H30" s="38">
        <f t="shared" si="1"/>
        <v>-1000</v>
      </c>
      <c r="I30" s="65">
        <v>0</v>
      </c>
      <c r="J30" s="62">
        <v>0</v>
      </c>
      <c r="K30" s="40">
        <v>0</v>
      </c>
    </row>
    <row r="31" spans="1:11" ht="12.75">
      <c r="A31" s="8"/>
      <c r="B31" s="12">
        <v>5153</v>
      </c>
      <c r="C31" s="77" t="s">
        <v>20</v>
      </c>
      <c r="D31" s="78"/>
      <c r="E31" s="78"/>
      <c r="F31" s="78"/>
      <c r="G31" s="19">
        <v>4000</v>
      </c>
      <c r="H31" s="38">
        <f t="shared" si="1"/>
        <v>-3194</v>
      </c>
      <c r="I31" s="65">
        <v>806</v>
      </c>
      <c r="J31" s="4">
        <v>0</v>
      </c>
      <c r="K31" s="39">
        <v>0</v>
      </c>
    </row>
    <row r="32" spans="1:11" ht="12.75">
      <c r="A32" s="8"/>
      <c r="B32" s="11">
        <v>5154</v>
      </c>
      <c r="C32" s="80" t="s">
        <v>19</v>
      </c>
      <c r="D32" s="76"/>
      <c r="E32" s="76"/>
      <c r="F32" s="76"/>
      <c r="G32" s="19">
        <v>5000</v>
      </c>
      <c r="H32" s="38">
        <f t="shared" si="1"/>
        <v>-5000</v>
      </c>
      <c r="I32" s="65">
        <v>0</v>
      </c>
      <c r="J32" s="62">
        <v>0</v>
      </c>
      <c r="K32" s="40">
        <v>0</v>
      </c>
    </row>
    <row r="33" spans="1:14" ht="12.75">
      <c r="A33" s="8"/>
      <c r="B33" s="10">
        <v>5161</v>
      </c>
      <c r="C33" s="76" t="s">
        <v>17</v>
      </c>
      <c r="D33" s="76"/>
      <c r="E33" s="76"/>
      <c r="F33" s="76"/>
      <c r="G33" s="19">
        <v>15000</v>
      </c>
      <c r="H33" s="38">
        <f t="shared" si="1"/>
        <v>-2562</v>
      </c>
      <c r="I33" s="6">
        <v>12438</v>
      </c>
      <c r="J33" s="60">
        <v>55</v>
      </c>
      <c r="K33" s="39">
        <v>2000</v>
      </c>
      <c r="L33" s="46"/>
      <c r="M33" s="46"/>
      <c r="N33" s="46"/>
    </row>
    <row r="34" spans="1:14" ht="12.75">
      <c r="A34" s="8"/>
      <c r="B34" s="10">
        <v>5162</v>
      </c>
      <c r="C34" s="76" t="s">
        <v>18</v>
      </c>
      <c r="D34" s="76"/>
      <c r="E34" s="76"/>
      <c r="F34" s="76"/>
      <c r="G34" s="19">
        <v>80000</v>
      </c>
      <c r="H34" s="38">
        <f t="shared" si="1"/>
        <v>-13346</v>
      </c>
      <c r="I34" s="6">
        <v>66654</v>
      </c>
      <c r="J34" s="60">
        <f>3465+1700</f>
        <v>5165</v>
      </c>
      <c r="K34" s="39">
        <v>5000</v>
      </c>
      <c r="L34" s="46"/>
      <c r="M34" s="46"/>
      <c r="N34" s="46"/>
    </row>
    <row r="35" spans="1:11" ht="12.75">
      <c r="A35" s="8"/>
      <c r="B35" s="8">
        <v>5163</v>
      </c>
      <c r="C35" s="78" t="s">
        <v>28</v>
      </c>
      <c r="D35" s="78"/>
      <c r="E35" s="78"/>
      <c r="F35" s="78"/>
      <c r="G35" s="19">
        <v>60000</v>
      </c>
      <c r="H35" s="38">
        <f t="shared" si="1"/>
        <v>15632.39</v>
      </c>
      <c r="I35" s="6">
        <f>69632.39+J35+K35</f>
        <v>75632.39</v>
      </c>
      <c r="J35" s="4">
        <v>0</v>
      </c>
      <c r="K35" s="45">
        <v>6000</v>
      </c>
    </row>
    <row r="36" spans="1:11" ht="12.75">
      <c r="A36" s="8"/>
      <c r="B36" s="12">
        <v>5164</v>
      </c>
      <c r="C36" s="77" t="s">
        <v>22</v>
      </c>
      <c r="D36" s="78"/>
      <c r="E36" s="78"/>
      <c r="F36" s="78"/>
      <c r="G36" s="19">
        <v>53000</v>
      </c>
      <c r="H36" s="38">
        <f t="shared" si="1"/>
        <v>-9384</v>
      </c>
      <c r="I36" s="6">
        <f>40016+J36+K36</f>
        <v>43616</v>
      </c>
      <c r="J36" s="4">
        <f>600</f>
        <v>600</v>
      </c>
      <c r="K36" s="45">
        <v>3000</v>
      </c>
    </row>
    <row r="37" spans="1:14" ht="12.75">
      <c r="A37" s="8"/>
      <c r="B37" s="8">
        <v>5166</v>
      </c>
      <c r="C37" s="77" t="s">
        <v>27</v>
      </c>
      <c r="D37" s="78"/>
      <c r="E37" s="78"/>
      <c r="F37" s="78"/>
      <c r="G37" s="19">
        <v>780000</v>
      </c>
      <c r="H37" s="38">
        <f t="shared" si="1"/>
        <v>-290964</v>
      </c>
      <c r="I37" s="6">
        <v>489036</v>
      </c>
      <c r="J37" s="4">
        <v>0</v>
      </c>
      <c r="K37" s="45">
        <f>36000+280000+2000+170000</f>
        <v>488000</v>
      </c>
      <c r="N37" s="46"/>
    </row>
    <row r="38" spans="1:11" ht="12.75">
      <c r="A38" s="8"/>
      <c r="B38" s="8">
        <v>5167</v>
      </c>
      <c r="C38" s="77" t="s">
        <v>47</v>
      </c>
      <c r="D38" s="78"/>
      <c r="E38" s="78"/>
      <c r="F38" s="78"/>
      <c r="G38" s="18">
        <v>500000</v>
      </c>
      <c r="H38" s="38">
        <f t="shared" si="1"/>
        <v>-222751.77000000002</v>
      </c>
      <c r="I38" s="6">
        <f>257248.23+J38+K38</f>
        <v>277248.23</v>
      </c>
      <c r="J38" s="4">
        <v>0</v>
      </c>
      <c r="K38" s="45">
        <v>20000</v>
      </c>
    </row>
    <row r="39" spans="1:11" ht="12.75">
      <c r="A39" s="8"/>
      <c r="B39" s="8">
        <v>5169</v>
      </c>
      <c r="C39" s="78" t="s">
        <v>25</v>
      </c>
      <c r="D39" s="78"/>
      <c r="E39" s="78"/>
      <c r="F39" s="78"/>
      <c r="G39" s="18">
        <v>200000</v>
      </c>
      <c r="H39" s="38">
        <f t="shared" si="1"/>
        <v>192566.5</v>
      </c>
      <c r="I39" s="6">
        <f>335566.5+J39+K39</f>
        <v>392566.5</v>
      </c>
      <c r="J39" s="4">
        <v>0</v>
      </c>
      <c r="K39" s="45">
        <f>28500+23500+5000</f>
        <v>57000</v>
      </c>
    </row>
    <row r="40" spans="1:11" ht="12.75">
      <c r="A40" s="8"/>
      <c r="B40" s="8">
        <v>5172</v>
      </c>
      <c r="C40" s="78" t="s">
        <v>36</v>
      </c>
      <c r="D40" s="78"/>
      <c r="E40" s="78"/>
      <c r="F40" s="78"/>
      <c r="G40" s="18">
        <v>2765</v>
      </c>
      <c r="H40" s="38">
        <f t="shared" si="1"/>
        <v>15744</v>
      </c>
      <c r="I40" s="6">
        <f>2765+J40+K40</f>
        <v>18509</v>
      </c>
      <c r="J40" s="63">
        <f>354+4553+9658+1179</f>
        <v>15744</v>
      </c>
      <c r="K40" s="45">
        <v>0</v>
      </c>
    </row>
    <row r="41" spans="1:11" ht="12.75">
      <c r="A41" s="8"/>
      <c r="B41" s="8">
        <v>5173</v>
      </c>
      <c r="C41" s="78" t="s">
        <v>24</v>
      </c>
      <c r="D41" s="78"/>
      <c r="E41" s="78"/>
      <c r="F41" s="78"/>
      <c r="G41" s="18">
        <v>350000</v>
      </c>
      <c r="H41" s="38">
        <v>-151687</v>
      </c>
      <c r="I41" s="6">
        <v>198312</v>
      </c>
      <c r="J41" s="63">
        <f>2041+3217</f>
        <v>5258</v>
      </c>
      <c r="K41" s="45">
        <f>4500+1500+2000+10000+11000+30000+1000</f>
        <v>60000</v>
      </c>
    </row>
    <row r="42" spans="1:11" ht="12.75">
      <c r="A42" s="8"/>
      <c r="B42" s="8">
        <v>5175</v>
      </c>
      <c r="C42" s="78" t="s">
        <v>26</v>
      </c>
      <c r="D42" s="78"/>
      <c r="E42" s="78"/>
      <c r="F42" s="78"/>
      <c r="G42" s="18">
        <v>70000</v>
      </c>
      <c r="H42" s="38">
        <f t="shared" si="1"/>
        <v>-14634</v>
      </c>
      <c r="I42" s="6">
        <f>39690+J42+K42</f>
        <v>55366</v>
      </c>
      <c r="J42" s="4">
        <f>676</f>
        <v>676</v>
      </c>
      <c r="K42" s="45">
        <v>15000</v>
      </c>
    </row>
    <row r="43" spans="1:11" ht="12.75">
      <c r="A43" s="8"/>
      <c r="B43" s="8">
        <v>5182</v>
      </c>
      <c r="C43" s="78" t="s">
        <v>48</v>
      </c>
      <c r="D43" s="78"/>
      <c r="E43" s="78"/>
      <c r="F43" s="78"/>
      <c r="G43" s="18">
        <v>0</v>
      </c>
      <c r="H43" s="38">
        <f t="shared" si="1"/>
        <v>0</v>
      </c>
      <c r="I43" s="6">
        <v>0</v>
      </c>
      <c r="J43" s="4">
        <v>0</v>
      </c>
      <c r="K43" s="39">
        <v>0</v>
      </c>
    </row>
    <row r="44" spans="1:12" ht="12.75">
      <c r="A44" s="8"/>
      <c r="B44" s="8">
        <v>5189</v>
      </c>
      <c r="C44" s="78" t="s">
        <v>43</v>
      </c>
      <c r="D44" s="78"/>
      <c r="E44" s="78"/>
      <c r="F44" s="78"/>
      <c r="G44" s="18">
        <v>23835</v>
      </c>
      <c r="H44" s="38">
        <f t="shared" si="1"/>
        <v>-23835</v>
      </c>
      <c r="I44" s="6">
        <v>0</v>
      </c>
      <c r="J44" s="4">
        <v>0</v>
      </c>
      <c r="K44" s="39">
        <v>0</v>
      </c>
      <c r="L44" t="s">
        <v>52</v>
      </c>
    </row>
    <row r="45" spans="1:13" ht="12.75">
      <c r="A45" s="8"/>
      <c r="B45" s="13">
        <v>5221</v>
      </c>
      <c r="C45" s="77" t="s">
        <v>31</v>
      </c>
      <c r="D45" s="78"/>
      <c r="E45" s="78"/>
      <c r="F45" s="78"/>
      <c r="G45" s="18">
        <v>490000</v>
      </c>
      <c r="H45" s="38">
        <f t="shared" si="1"/>
        <v>44043.29000000004</v>
      </c>
      <c r="I45" s="6">
        <f>L45+21984.89+127202.08</f>
        <v>534043.29</v>
      </c>
      <c r="J45" s="4">
        <v>0</v>
      </c>
      <c r="K45" s="39">
        <v>0</v>
      </c>
      <c r="L45" s="35">
        <v>384856.32</v>
      </c>
      <c r="M45" t="s">
        <v>64</v>
      </c>
    </row>
    <row r="46" spans="1:17" ht="12.75">
      <c r="A46" s="8"/>
      <c r="B46" s="13">
        <v>5229</v>
      </c>
      <c r="C46" s="77" t="s">
        <v>32</v>
      </c>
      <c r="D46" s="78"/>
      <c r="E46" s="78"/>
      <c r="F46" s="78"/>
      <c r="G46" s="18">
        <v>1725000</v>
      </c>
      <c r="H46" s="38">
        <f t="shared" si="1"/>
        <v>-1067265.6277375</v>
      </c>
      <c r="I46" s="65">
        <f>L46+31460.47+70292.78+K46+Q46</f>
        <v>657734.3722625</v>
      </c>
      <c r="J46" s="4">
        <v>0</v>
      </c>
      <c r="K46" s="45">
        <v>0</v>
      </c>
      <c r="L46" s="35">
        <v>208328.57</v>
      </c>
      <c r="M46" t="s">
        <v>69</v>
      </c>
      <c r="O46">
        <v>15981.27</v>
      </c>
      <c r="P46">
        <f>O46*0.75</f>
        <v>11985.9525</v>
      </c>
      <c r="Q46" s="42">
        <f>P46*29.005</f>
        <v>347652.5522625</v>
      </c>
    </row>
    <row r="47" spans="1:13" ht="12.75">
      <c r="A47" s="8"/>
      <c r="B47" s="8">
        <v>5321</v>
      </c>
      <c r="C47" s="77" t="s">
        <v>29</v>
      </c>
      <c r="D47" s="78"/>
      <c r="E47" s="78"/>
      <c r="F47" s="78"/>
      <c r="G47" s="18">
        <v>870000</v>
      </c>
      <c r="H47" s="38">
        <f t="shared" si="1"/>
        <v>-216414.18000000005</v>
      </c>
      <c r="I47" s="6">
        <f>L47+94495.12+31781.76+61651.35</f>
        <v>653585.82</v>
      </c>
      <c r="J47" s="4">
        <v>0</v>
      </c>
      <c r="K47" s="39">
        <v>0</v>
      </c>
      <c r="L47" s="35">
        <v>465657.59</v>
      </c>
      <c r="M47" t="s">
        <v>65</v>
      </c>
    </row>
    <row r="48" spans="1:13" ht="12.75">
      <c r="A48" s="8"/>
      <c r="B48" s="13">
        <v>5332</v>
      </c>
      <c r="C48" s="77" t="s">
        <v>30</v>
      </c>
      <c r="D48" s="78"/>
      <c r="E48" s="78"/>
      <c r="F48" s="78"/>
      <c r="G48" s="18">
        <v>415000</v>
      </c>
      <c r="H48" s="38">
        <f t="shared" si="1"/>
        <v>-14165.780000000028</v>
      </c>
      <c r="I48" s="6">
        <f>L48+32915.66</f>
        <v>400834.22</v>
      </c>
      <c r="J48" s="4">
        <v>0</v>
      </c>
      <c r="K48" s="39">
        <v>0</v>
      </c>
      <c r="L48" s="35">
        <v>367918.56</v>
      </c>
      <c r="M48" t="s">
        <v>66</v>
      </c>
    </row>
    <row r="49" spans="1:11" ht="12.75">
      <c r="A49" s="8"/>
      <c r="B49" s="13">
        <v>5362</v>
      </c>
      <c r="C49" s="77" t="s">
        <v>37</v>
      </c>
      <c r="D49" s="78"/>
      <c r="E49" s="78"/>
      <c r="F49" s="78"/>
      <c r="G49" s="18">
        <v>1000</v>
      </c>
      <c r="H49" s="38">
        <f t="shared" si="1"/>
        <v>1000</v>
      </c>
      <c r="I49" s="6">
        <v>2000</v>
      </c>
      <c r="J49" s="4">
        <v>0</v>
      </c>
      <c r="K49" s="45">
        <v>0</v>
      </c>
    </row>
    <row r="50" spans="1:11" ht="12.75">
      <c r="A50" s="8"/>
      <c r="B50" s="10">
        <v>5901</v>
      </c>
      <c r="C50" s="76" t="s">
        <v>15</v>
      </c>
      <c r="D50" s="76"/>
      <c r="E50" s="76"/>
      <c r="F50" s="76"/>
      <c r="G50" s="25">
        <v>100000</v>
      </c>
      <c r="H50" s="38">
        <f t="shared" si="1"/>
        <v>-100000</v>
      </c>
      <c r="I50" s="6">
        <v>0</v>
      </c>
      <c r="J50" s="4">
        <v>0</v>
      </c>
      <c r="K50" s="39">
        <v>0</v>
      </c>
    </row>
    <row r="51" spans="1:11" ht="12.75">
      <c r="A51" s="8"/>
      <c r="B51" s="10">
        <v>6121</v>
      </c>
      <c r="C51" s="76" t="s">
        <v>49</v>
      </c>
      <c r="D51" s="76"/>
      <c r="E51" s="76"/>
      <c r="F51" s="76"/>
      <c r="G51" s="18">
        <v>244000</v>
      </c>
      <c r="H51" s="38">
        <f>I51-G51+1</f>
        <v>71696</v>
      </c>
      <c r="I51" s="6">
        <v>315695</v>
      </c>
      <c r="J51" s="4">
        <v>0</v>
      </c>
      <c r="K51" s="45">
        <v>0</v>
      </c>
    </row>
    <row r="52" spans="1:12" ht="13.5" thickBot="1">
      <c r="A52" s="8"/>
      <c r="B52" s="10">
        <v>5345</v>
      </c>
      <c r="C52" s="76" t="s">
        <v>40</v>
      </c>
      <c r="D52" s="76"/>
      <c r="E52" s="76"/>
      <c r="F52" s="76"/>
      <c r="G52" s="18">
        <v>9929</v>
      </c>
      <c r="H52" s="38">
        <f t="shared" si="1"/>
        <v>-9929</v>
      </c>
      <c r="I52" s="6">
        <v>0</v>
      </c>
      <c r="J52" s="61">
        <v>12500</v>
      </c>
      <c r="K52" s="45">
        <v>0</v>
      </c>
      <c r="L52" s="42"/>
    </row>
    <row r="53" spans="1:11" s="52" customFormat="1" ht="13.5" customHeight="1" thickBot="1">
      <c r="A53" s="73" t="s">
        <v>33</v>
      </c>
      <c r="B53" s="74"/>
      <c r="C53" s="74"/>
      <c r="D53" s="74"/>
      <c r="E53" s="74"/>
      <c r="F53" s="75"/>
      <c r="G53" s="36">
        <f>G19</f>
        <v>7516730</v>
      </c>
      <c r="H53" s="27">
        <v>-2066659</v>
      </c>
      <c r="I53" s="41">
        <f>SUM(I22:I52)</f>
        <v>5450069.8222625</v>
      </c>
      <c r="J53" s="64">
        <f>SUM(J22:J52)</f>
        <v>177540.5</v>
      </c>
      <c r="K53" s="41">
        <f>SUM(K22:K52)</f>
        <v>661000</v>
      </c>
    </row>
    <row r="54" spans="1:10" ht="19.5" customHeight="1">
      <c r="A54" s="26" t="s">
        <v>38</v>
      </c>
      <c r="B54" s="16"/>
      <c r="C54" s="16"/>
      <c r="D54" s="14"/>
      <c r="E54" s="14"/>
      <c r="F54" s="14"/>
      <c r="G54" s="15"/>
      <c r="H54" s="1" t="s">
        <v>4</v>
      </c>
      <c r="J54" s="42" t="s">
        <v>4</v>
      </c>
    </row>
    <row r="55" spans="1:11" ht="12.75" customHeight="1">
      <c r="A55" s="16"/>
      <c r="B55" s="14"/>
      <c r="C55" s="14"/>
      <c r="D55" s="14"/>
      <c r="E55" s="14"/>
      <c r="F55" s="14"/>
      <c r="G55" s="15"/>
      <c r="H55" s="1"/>
      <c r="I55" s="66" t="s">
        <v>4</v>
      </c>
      <c r="K55" t="s">
        <v>4</v>
      </c>
    </row>
  </sheetData>
  <mergeCells count="52">
    <mergeCell ref="C12:F12"/>
    <mergeCell ref="C13:F13"/>
    <mergeCell ref="C3:F3"/>
    <mergeCell ref="C5:F5"/>
    <mergeCell ref="C11:F11"/>
    <mergeCell ref="C6:F6"/>
    <mergeCell ref="C4:F4"/>
    <mergeCell ref="C8:F8"/>
    <mergeCell ref="C10:F10"/>
    <mergeCell ref="C18:F18"/>
    <mergeCell ref="A19:F19"/>
    <mergeCell ref="C14:F14"/>
    <mergeCell ref="C15:F15"/>
    <mergeCell ref="C17:F17"/>
    <mergeCell ref="C16:F16"/>
    <mergeCell ref="A20:F20"/>
    <mergeCell ref="C21:F21"/>
    <mergeCell ref="C22:F22"/>
    <mergeCell ref="C23:F23"/>
    <mergeCell ref="C24:F24"/>
    <mergeCell ref="C26:F26"/>
    <mergeCell ref="C27:F27"/>
    <mergeCell ref="C25:F25"/>
    <mergeCell ref="C28:F28"/>
    <mergeCell ref="C34:F34"/>
    <mergeCell ref="C35:F35"/>
    <mergeCell ref="C36:F36"/>
    <mergeCell ref="C29:F29"/>
    <mergeCell ref="C30:F30"/>
    <mergeCell ref="C31:F31"/>
    <mergeCell ref="C32:F32"/>
    <mergeCell ref="C33:F33"/>
    <mergeCell ref="C37:F37"/>
    <mergeCell ref="C38:F38"/>
    <mergeCell ref="C39:F39"/>
    <mergeCell ref="C40:F40"/>
    <mergeCell ref="C43:F43"/>
    <mergeCell ref="C44:F44"/>
    <mergeCell ref="C46:F46"/>
    <mergeCell ref="C41:F41"/>
    <mergeCell ref="C42:F42"/>
    <mergeCell ref="C45:F45"/>
    <mergeCell ref="K15:L15"/>
    <mergeCell ref="A2:F2"/>
    <mergeCell ref="A53:F53"/>
    <mergeCell ref="C51:F51"/>
    <mergeCell ref="C52:F52"/>
    <mergeCell ref="C47:F47"/>
    <mergeCell ref="C48:F48"/>
    <mergeCell ref="C49:F49"/>
    <mergeCell ref="C9:F9"/>
    <mergeCell ref="C50:F50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Hranicko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2006-12-14T10:49:06Z</cp:lastPrinted>
  <dcterms:created xsi:type="dcterms:W3CDTF">2005-11-21T13:49:33Z</dcterms:created>
  <dcterms:modified xsi:type="dcterms:W3CDTF">2007-01-11T09:32:36Z</dcterms:modified>
  <cp:category/>
  <cp:version/>
  <cp:contentType/>
  <cp:contentStatus/>
</cp:coreProperties>
</file>